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43\관리자\3. 관리자 공유폴더\6. 우정애\from.안형준\2025년 기준확정\"/>
    </mc:Choice>
  </mc:AlternateContent>
  <xr:revisionPtr revIDLastSave="0" documentId="13_ncr:1_{2C31AA52-6EEA-446B-8886-10B96BE694EF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01.EPI" sheetId="1" r:id="rId1"/>
    <sheet name="02.범죄" sheetId="4" r:id="rId2"/>
    <sheet name="03.저영향" sheetId="5" r:id="rId3"/>
    <sheet name="04. 전과정(예)" sheetId="6" r:id="rId4"/>
    <sheet name="05. 전과정(본)" sheetId="7" r:id="rId5"/>
    <sheet name="06.교육" sheetId="8" r:id="rId6"/>
    <sheet name="07.녹색(예)" sheetId="9" r:id="rId7"/>
    <sheet name="08.녹색(본)" sheetId="10" r:id="rId8"/>
    <sheet name="09.제로(예)" sheetId="11" r:id="rId9"/>
    <sheet name="10.제로(본)" sheetId="12" r:id="rId10"/>
    <sheet name="11.BF(예)" sheetId="13" r:id="rId11"/>
    <sheet name="12.BF(본)" sheetId="14" r:id="rId12"/>
    <sheet name="13.CPTED(예)" sheetId="15" r:id="rId13"/>
    <sheet name="14.CPTED(본)" sheetId="16" r:id="rId14"/>
    <sheet name="15.지능형(예)" sheetId="17" r:id="rId15"/>
    <sheet name="16.지능형(본)" sheetId="18" r:id="rId16"/>
    <sheet name="엔지니어링 노임단가" sheetId="3" state="hidden" r:id="rId17"/>
  </sheets>
  <definedNames>
    <definedName name="_xlnm.Print_Area" localSheetId="0">'01.EPI'!$A$1:$I$26</definedName>
    <definedName name="_xlnm.Print_Area" localSheetId="1">'02.범죄'!$A$1:$I$26</definedName>
    <definedName name="_xlnm.Print_Area" localSheetId="2">'03.저영향'!$A$1:$I$26</definedName>
    <definedName name="_xlnm.Print_Area" localSheetId="3">'04. 전과정(예)'!$A$1:$I$26</definedName>
    <definedName name="_xlnm.Print_Area" localSheetId="4">'05. 전과정(본)'!$A$1:$I$26</definedName>
    <definedName name="_xlnm.Print_Area" localSheetId="5">'06.교육'!$A$1:$I$26</definedName>
    <definedName name="_xlnm.Print_Area" localSheetId="6">'07.녹색(예)'!$A$1:$I$26</definedName>
    <definedName name="_xlnm.Print_Area" localSheetId="7">'08.녹색(본)'!$A$1:$I$26</definedName>
    <definedName name="_xlnm.Print_Area" localSheetId="8">'09.제로(예)'!$A$1:$I$26</definedName>
    <definedName name="_xlnm.Print_Area" localSheetId="9">'10.제로(본)'!$A$1:$I$26</definedName>
    <definedName name="_xlnm.Print_Area" localSheetId="10">'11.BF(예)'!$A$1:$I$26</definedName>
    <definedName name="_xlnm.Print_Area" localSheetId="11">'12.BF(본)'!$A$1:$I$26</definedName>
    <definedName name="_xlnm.Print_Area" localSheetId="12">'13.CPTED(예)'!$A$1:$I$26</definedName>
    <definedName name="_xlnm.Print_Area" localSheetId="13">'14.CPTED(본)'!$A$1:$I$26</definedName>
    <definedName name="_xlnm.Print_Area" localSheetId="14">'15.지능형(예)'!$A$1:$I$26</definedName>
    <definedName name="_xlnm.Print_Area" localSheetId="15">'16.지능형(본)'!$A$1:$I$26</definedName>
  </definedNames>
  <calcPr calcId="181029"/>
</workbook>
</file>

<file path=xl/calcChain.xml><?xml version="1.0" encoding="utf-8"?>
<calcChain xmlns="http://schemas.openxmlformats.org/spreadsheetml/2006/main">
  <c r="H18" i="18" l="1"/>
  <c r="H16" i="18"/>
  <c r="H15" i="18"/>
  <c r="H19" i="18" s="1"/>
  <c r="H12" i="18"/>
  <c r="H11" i="18"/>
  <c r="H10" i="18"/>
  <c r="H9" i="18"/>
  <c r="H8" i="18"/>
  <c r="H18" i="17"/>
  <c r="H16" i="17"/>
  <c r="H15" i="17"/>
  <c r="H19" i="17" s="1"/>
  <c r="H12" i="17"/>
  <c r="H11" i="17"/>
  <c r="H10" i="17"/>
  <c r="H9" i="17"/>
  <c r="H8" i="17"/>
  <c r="H18" i="16"/>
  <c r="H16" i="16"/>
  <c r="H15" i="16"/>
  <c r="H19" i="16" s="1"/>
  <c r="H12" i="16"/>
  <c r="H11" i="16"/>
  <c r="H10" i="16"/>
  <c r="H9" i="16"/>
  <c r="H8" i="16"/>
  <c r="H18" i="15"/>
  <c r="H16" i="15"/>
  <c r="H15" i="15"/>
  <c r="H19" i="15" s="1"/>
  <c r="H12" i="15"/>
  <c r="H11" i="15"/>
  <c r="H10" i="15"/>
  <c r="H9" i="15"/>
  <c r="H8" i="15"/>
  <c r="H13" i="17" l="1"/>
  <c r="H21" i="17" s="1"/>
  <c r="H13" i="16"/>
  <c r="H20" i="16" s="1"/>
  <c r="H13" i="18"/>
  <c r="H20" i="18" s="1"/>
  <c r="H13" i="15"/>
  <c r="H21" i="15" s="1"/>
  <c r="H18" i="14"/>
  <c r="H16" i="14"/>
  <c r="H15" i="14"/>
  <c r="H19" i="14" s="1"/>
  <c r="H12" i="14"/>
  <c r="H11" i="14"/>
  <c r="H10" i="14"/>
  <c r="H9" i="14"/>
  <c r="H8" i="14"/>
  <c r="H18" i="13"/>
  <c r="H16" i="13"/>
  <c r="H15" i="13"/>
  <c r="H19" i="13" s="1"/>
  <c r="H12" i="13"/>
  <c r="H11" i="13"/>
  <c r="H10" i="13"/>
  <c r="H9" i="13"/>
  <c r="H8" i="13"/>
  <c r="H18" i="12"/>
  <c r="H16" i="12"/>
  <c r="H15" i="12"/>
  <c r="H19" i="12" s="1"/>
  <c r="H12" i="12"/>
  <c r="H11" i="12"/>
  <c r="H10" i="12"/>
  <c r="H9" i="12"/>
  <c r="H8" i="12"/>
  <c r="H18" i="11"/>
  <c r="H16" i="11"/>
  <c r="H15" i="11"/>
  <c r="H19" i="11" s="1"/>
  <c r="H12" i="11"/>
  <c r="H11" i="11"/>
  <c r="H10" i="11"/>
  <c r="H9" i="11"/>
  <c r="H8" i="11"/>
  <c r="H18" i="10"/>
  <c r="H16" i="10"/>
  <c r="H15" i="10"/>
  <c r="H19" i="10" s="1"/>
  <c r="H12" i="10"/>
  <c r="H11" i="10"/>
  <c r="H10" i="10"/>
  <c r="H9" i="10"/>
  <c r="H8" i="10"/>
  <c r="H18" i="9"/>
  <c r="H16" i="9"/>
  <c r="H15" i="9"/>
  <c r="H19" i="9" s="1"/>
  <c r="H12" i="9"/>
  <c r="H11" i="9"/>
  <c r="H10" i="9"/>
  <c r="H9" i="9"/>
  <c r="H8" i="9"/>
  <c r="H18" i="8"/>
  <c r="H16" i="8"/>
  <c r="H15" i="8"/>
  <c r="H19" i="8" s="1"/>
  <c r="H12" i="8"/>
  <c r="H11" i="8"/>
  <c r="H10" i="8"/>
  <c r="H9" i="8"/>
  <c r="H8" i="8"/>
  <c r="H21" i="18" l="1"/>
  <c r="H20" i="17"/>
  <c r="H21" i="16"/>
  <c r="H22" i="16" s="1"/>
  <c r="H23" i="16" s="1"/>
  <c r="H25" i="16" s="1"/>
  <c r="H13" i="10"/>
  <c r="H20" i="10" s="1"/>
  <c r="H22" i="18"/>
  <c r="H23" i="18" s="1"/>
  <c r="H25" i="18" s="1"/>
  <c r="H22" i="17"/>
  <c r="H23" i="17" s="1"/>
  <c r="H25" i="17" s="1"/>
  <c r="H20" i="15"/>
  <c r="H22" i="15"/>
  <c r="H23" i="15" s="1"/>
  <c r="H25" i="15" s="1"/>
  <c r="H13" i="14"/>
  <c r="H21" i="14" s="1"/>
  <c r="H22" i="14" s="1"/>
  <c r="H23" i="14" s="1"/>
  <c r="H25" i="14" s="1"/>
  <c r="H13" i="13"/>
  <c r="H21" i="13" s="1"/>
  <c r="H13" i="12"/>
  <c r="H21" i="12" s="1"/>
  <c r="H13" i="11"/>
  <c r="H21" i="11" s="1"/>
  <c r="H13" i="9"/>
  <c r="H21" i="9" s="1"/>
  <c r="H22" i="9" s="1"/>
  <c r="H23" i="9" s="1"/>
  <c r="H25" i="9" s="1"/>
  <c r="H13" i="8"/>
  <c r="H21" i="8" s="1"/>
  <c r="H22" i="8" s="1"/>
  <c r="H23" i="8" s="1"/>
  <c r="H25" i="8" s="1"/>
  <c r="H18" i="7"/>
  <c r="H16" i="7"/>
  <c r="H15" i="7"/>
  <c r="H12" i="7"/>
  <c r="H11" i="7"/>
  <c r="H10" i="7"/>
  <c r="H9" i="7"/>
  <c r="H8" i="7"/>
  <c r="H18" i="6"/>
  <c r="H16" i="6"/>
  <c r="H15" i="6"/>
  <c r="H12" i="6"/>
  <c r="H11" i="6"/>
  <c r="H10" i="6"/>
  <c r="H9" i="6"/>
  <c r="H8" i="6"/>
  <c r="H18" i="5"/>
  <c r="H16" i="5"/>
  <c r="H15" i="5"/>
  <c r="H12" i="5"/>
  <c r="H11" i="5"/>
  <c r="H10" i="5"/>
  <c r="H9" i="5"/>
  <c r="H8" i="5"/>
  <c r="H18" i="4"/>
  <c r="H16" i="4"/>
  <c r="H15" i="4"/>
  <c r="H12" i="4"/>
  <c r="H11" i="4"/>
  <c r="H10" i="4"/>
  <c r="H9" i="4"/>
  <c r="H8" i="4"/>
  <c r="H21" i="10" l="1"/>
  <c r="H13" i="7"/>
  <c r="H19" i="4"/>
  <c r="H19" i="5"/>
  <c r="H19" i="6"/>
  <c r="H20" i="14"/>
  <c r="H20" i="13"/>
  <c r="H22" i="13"/>
  <c r="H23" i="13" s="1"/>
  <c r="H25" i="13" s="1"/>
  <c r="H20" i="12"/>
  <c r="H22" i="12"/>
  <c r="H23" i="12" s="1"/>
  <c r="H25" i="12" s="1"/>
  <c r="H22" i="11"/>
  <c r="H23" i="11" s="1"/>
  <c r="H25" i="11" s="1"/>
  <c r="H20" i="11"/>
  <c r="H22" i="10"/>
  <c r="H23" i="10" s="1"/>
  <c r="H25" i="10" s="1"/>
  <c r="H20" i="9"/>
  <c r="H20" i="8"/>
  <c r="H19" i="7"/>
  <c r="H20" i="7" s="1"/>
  <c r="H21" i="7"/>
  <c r="H13" i="6"/>
  <c r="H21" i="6" s="1"/>
  <c r="H13" i="5"/>
  <c r="H21" i="5" s="1"/>
  <c r="H22" i="5" s="1"/>
  <c r="H13" i="4"/>
  <c r="H21" i="4" s="1"/>
  <c r="H22" i="4" s="1"/>
  <c r="H23" i="4" s="1"/>
  <c r="H25" i="4" s="1"/>
  <c r="H20" i="4" l="1"/>
  <c r="H23" i="5"/>
  <c r="H25" i="5" s="1"/>
  <c r="H22" i="7"/>
  <c r="H23" i="7" s="1"/>
  <c r="H25" i="7" s="1"/>
  <c r="H22" i="6"/>
  <c r="H23" i="6" s="1"/>
  <c r="H25" i="6" s="1"/>
  <c r="H20" i="6"/>
  <c r="H20" i="5"/>
  <c r="H18" i="1" l="1"/>
  <c r="H16" i="1" l="1"/>
  <c r="H15" i="1"/>
  <c r="H12" i="1"/>
  <c r="H11" i="1"/>
  <c r="H10" i="1"/>
  <c r="H9" i="1"/>
  <c r="H8" i="1"/>
  <c r="H19" i="1" l="1"/>
  <c r="H13" i="1"/>
  <c r="H20" i="1" l="1"/>
  <c r="H21" i="1"/>
  <c r="H22" i="1" l="1"/>
  <c r="H23" i="1" s="1"/>
  <c r="H25" i="1" s="1"/>
</calcChain>
</file>

<file path=xl/sharedStrings.xml><?xml version="1.0" encoding="utf-8"?>
<sst xmlns="http://schemas.openxmlformats.org/spreadsheetml/2006/main" count="720" uniqueCount="56">
  <si>
    <t>총 원 가 (1.직접인건비+2.직접경비+3.제경비+4.기술료)</t>
  </si>
  <si>
    <t xml:space="preserve">② 직접경비  </t>
  </si>
  <si>
    <t>(직접경비 계)</t>
  </si>
  <si>
    <t>비 고</t>
  </si>
  <si>
    <t>▶</t>
  </si>
  <si>
    <t>일</t>
  </si>
  <si>
    <t>1식</t>
  </si>
  <si>
    <t>기술사</t>
  </si>
  <si>
    <t>비 목</t>
  </si>
  <si>
    <t>3부</t>
  </si>
  <si>
    <t>수량</t>
  </si>
  <si>
    <t>부</t>
  </si>
  <si>
    <t>단위</t>
  </si>
  <si>
    <t>단  가(원)</t>
  </si>
  <si>
    <t>현장조사원</t>
  </si>
  <si>
    <t>1. 현장조사</t>
  </si>
  <si>
    <t>자료정리원</t>
  </si>
  <si>
    <t>중급기술자</t>
  </si>
  <si>
    <t>① 직접인건비</t>
  </si>
  <si>
    <t>구분/직종</t>
  </si>
  <si>
    <t>부가세별도</t>
  </si>
  <si>
    <t>금  액</t>
  </si>
  <si>
    <t>참여율(%)</t>
  </si>
  <si>
    <t>(인건비 계)</t>
  </si>
  <si>
    <t>초급기술자</t>
  </si>
  <si>
    <t>특급기술자</t>
  </si>
  <si>
    <t>고급기술자</t>
  </si>
  <si>
    <t>보고서(세트)</t>
  </si>
  <si>
    <t>(단원 : 원)</t>
  </si>
  <si>
    <t>인건비+경비 합계</t>
  </si>
  <si>
    <t>합        계</t>
  </si>
  <si>
    <t>2. 보고서 인쇄비</t>
  </si>
  <si>
    <t>※ 상기 기술자 노임단가는 한국엔지니어링진흥협회 2024년도 엔지니어링업체 임금실태조사 결과에 의거함</t>
    <phoneticPr fontId="12" type="noConversion"/>
  </si>
  <si>
    <t>대 가 기 준 산 출 내 역</t>
    <phoneticPr fontId="12" type="noConversion"/>
  </si>
  <si>
    <t>인 증 명 :</t>
    <phoneticPr fontId="12" type="noConversion"/>
  </si>
  <si>
    <t>④ 기술료(직접인건비+제경비의 20%)</t>
    <phoneticPr fontId="12" type="noConversion"/>
  </si>
  <si>
    <t>에너지절약계획서 (비주거)</t>
    <phoneticPr fontId="12" type="noConversion"/>
  </si>
  <si>
    <t>범죄예방건축기준 (비주거)</t>
    <phoneticPr fontId="12" type="noConversion"/>
  </si>
  <si>
    <t>저영향개발 (비주거)</t>
    <phoneticPr fontId="12" type="noConversion"/>
  </si>
  <si>
    <t>전과정평가(LCA) 예비 (비주거)</t>
    <phoneticPr fontId="12" type="noConversion"/>
  </si>
  <si>
    <t>전과정평가(LCA) 본 (비주거)</t>
    <phoneticPr fontId="12" type="noConversion"/>
  </si>
  <si>
    <t>교육환경평가 (비주거)</t>
    <phoneticPr fontId="12" type="noConversion"/>
  </si>
  <si>
    <t>녹색건축인증 예비 (비주거)</t>
    <phoneticPr fontId="12" type="noConversion"/>
  </si>
  <si>
    <t>녹색건축인증 본 (비주거)</t>
    <phoneticPr fontId="12" type="noConversion"/>
  </si>
  <si>
    <t>제로에너지건축물인증 예비 (비주거)</t>
    <phoneticPr fontId="12" type="noConversion"/>
  </si>
  <si>
    <t>십만단위 절사 금액</t>
    <phoneticPr fontId="12" type="noConversion"/>
  </si>
  <si>
    <t>십만단위 절사 금액</t>
    <phoneticPr fontId="12" type="noConversion"/>
  </si>
  <si>
    <t>십만단위 절사 금액</t>
    <phoneticPr fontId="12" type="noConversion"/>
  </si>
  <si>
    <t>제로에너지건축물인증 본 (비주거)</t>
    <phoneticPr fontId="12" type="noConversion"/>
  </si>
  <si>
    <t>BF인증 예비 (비주거)</t>
    <phoneticPr fontId="12" type="noConversion"/>
  </si>
  <si>
    <t>BF인증 본 (비주거)</t>
    <phoneticPr fontId="12" type="noConversion"/>
  </si>
  <si>
    <t>CPTED인증 예비 (비주거)</t>
    <phoneticPr fontId="12" type="noConversion"/>
  </si>
  <si>
    <t>CPTED인증 본 (비주거)</t>
    <phoneticPr fontId="12" type="noConversion"/>
  </si>
  <si>
    <t>지능형건축물인증 예비 (비주거)</t>
    <phoneticPr fontId="12" type="noConversion"/>
  </si>
  <si>
    <t>지능형건축물인증 본 (비주거)</t>
    <phoneticPr fontId="12" type="noConversion"/>
  </si>
  <si>
    <t>③ 제경비(직접인건비의 110~120%)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</si>
</sst>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13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u/>
      <sz val="8"/>
      <color rgb="FF0000FF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D7E4BC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41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2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41" fontId="4" fillId="0" borderId="0" xfId="0" applyNumberFormat="1" applyFont="1">
      <alignment vertical="center"/>
    </xf>
    <xf numFmtId="41" fontId="7" fillId="2" borderId="2" xfId="1" applyFont="1" applyFill="1" applyBorder="1" applyAlignment="1">
      <alignment horizontal="right" vertical="center"/>
    </xf>
    <xf numFmtId="41" fontId="7" fillId="0" borderId="3" xfId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/>
    </xf>
    <xf numFmtId="41" fontId="7" fillId="0" borderId="7" xfId="1" applyFont="1" applyBorder="1" applyAlignment="1">
      <alignment horizontal="center" vertical="center"/>
    </xf>
    <xf numFmtId="9" fontId="4" fillId="0" borderId="0" xfId="0" applyNumberFormat="1" applyFont="1">
      <alignment vertical="center"/>
    </xf>
    <xf numFmtId="41" fontId="7" fillId="2" borderId="2" xfId="1" applyFont="1" applyFill="1" applyBorder="1" applyAlignment="1">
      <alignment horizontal="center" vertical="center"/>
    </xf>
    <xf numFmtId="41" fontId="7" fillId="2" borderId="9" xfId="1" applyFont="1" applyFill="1" applyBorder="1" applyAlignment="1">
      <alignment horizontal="center" vertical="center"/>
    </xf>
    <xf numFmtId="41" fontId="7" fillId="0" borderId="8" xfId="1" applyFont="1" applyBorder="1" applyAlignment="1">
      <alignment horizontal="center" vertical="center"/>
    </xf>
    <xf numFmtId="41" fontId="7" fillId="2" borderId="10" xfId="1" applyFont="1" applyFill="1" applyBorder="1" applyAlignment="1">
      <alignment horizontal="center" vertical="center"/>
    </xf>
    <xf numFmtId="41" fontId="7" fillId="0" borderId="11" xfId="1" applyFont="1" applyBorder="1" applyAlignment="1">
      <alignment horizontal="center" vertical="center"/>
    </xf>
    <xf numFmtId="41" fontId="7" fillId="2" borderId="1" xfId="1" applyFont="1" applyFill="1" applyBorder="1" applyAlignment="1">
      <alignment horizontal="center" vertical="center"/>
    </xf>
    <xf numFmtId="41" fontId="7" fillId="2" borderId="5" xfId="1" applyFont="1" applyFill="1" applyBorder="1" applyAlignment="1">
      <alignment horizontal="right" vertical="center"/>
    </xf>
    <xf numFmtId="41" fontId="7" fillId="0" borderId="6" xfId="1" applyFont="1" applyBorder="1">
      <alignment vertical="center"/>
    </xf>
    <xf numFmtId="41" fontId="7" fillId="2" borderId="1" xfId="1" applyFont="1" applyFill="1" applyBorder="1" applyAlignment="1">
      <alignment horizontal="right" vertical="center"/>
    </xf>
    <xf numFmtId="41" fontId="7" fillId="0" borderId="7" xfId="1" applyFont="1" applyBorder="1">
      <alignment vertical="center"/>
    </xf>
    <xf numFmtId="41" fontId="6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1" fontId="6" fillId="0" borderId="7" xfId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right" vertical="center" wrapText="1"/>
    </xf>
    <xf numFmtId="41" fontId="6" fillId="0" borderId="1" xfId="0" applyNumberFormat="1" applyFont="1" applyBorder="1" applyAlignment="1">
      <alignment horizontal="right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41" fontId="8" fillId="0" borderId="3" xfId="1" applyFont="1" applyBorder="1">
      <alignment vertical="center"/>
    </xf>
    <xf numFmtId="41" fontId="6" fillId="0" borderId="1" xfId="1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1" applyNumberFormat="1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0" xfId="1" applyNumberFormat="1" applyFont="1" applyBorder="1" applyAlignment="1">
      <alignment horizontal="left" vertical="center" wrapText="1"/>
    </xf>
    <xf numFmtId="0" fontId="7" fillId="0" borderId="30" xfId="1" applyNumberFormat="1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</cellXfs>
  <cellStyles count="4">
    <cellStyle name="쉼표 [0]" xfId="1" builtinId="6"/>
    <cellStyle name="표준" xfId="0" builtinId="0"/>
    <cellStyle name="표준 2" xfId="3" xr:uid="{00000000-0005-0000-0000-000002000000}"/>
    <cellStyle name="하이퍼링크" xfId="2" builtin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422894</xdr:colOff>
      <xdr:row>35</xdr:row>
      <xdr:rowOff>88629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09550"/>
          <a:ext cx="5223494" cy="7213329"/>
        </a:xfrm>
        <a:prstGeom prst="rect">
          <a:avLst/>
        </a:prstGeom>
      </xdr:spPr>
    </xdr:pic>
    <xdr:clientData/>
  </xdr:twoCellAnchor>
  <xdr:twoCellAnchor>
    <xdr:from>
      <xdr:col>5</xdr:col>
      <xdr:colOff>5862</xdr:colOff>
      <xdr:row>12</xdr:row>
      <xdr:rowOff>100379</xdr:rowOff>
    </xdr:from>
    <xdr:to>
      <xdr:col>5</xdr:col>
      <xdr:colOff>611066</xdr:colOff>
      <xdr:row>23</xdr:row>
      <xdr:rowOff>74002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34862" y="2614979"/>
          <a:ext cx="605204" cy="2278673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L29"/>
  <sheetViews>
    <sheetView tabSelected="1"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36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3</v>
      </c>
      <c r="F10" s="37">
        <v>300980</v>
      </c>
      <c r="G10" s="14">
        <v>0.2</v>
      </c>
      <c r="H10" s="15">
        <f>E10*F10*G10</f>
        <v>180588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7</v>
      </c>
      <c r="F11" s="37">
        <v>284046</v>
      </c>
      <c r="G11" s="14">
        <v>0.25</v>
      </c>
      <c r="H11" s="15">
        <f>E11*F11*G11</f>
        <v>497080.5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65</v>
      </c>
      <c r="F12" s="37">
        <v>223644</v>
      </c>
      <c r="G12" s="14">
        <v>0.35</v>
      </c>
      <c r="H12" s="15">
        <f>E12*F12*G12</f>
        <v>5087901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5837224.0999999996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300000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6137224.0999999996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6420946.5099999998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2451634.122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15009804.731999999</v>
      </c>
      <c r="I23" s="25"/>
      <c r="J23" s="8"/>
    </row>
    <row r="24" spans="1:10" ht="29.1" customHeight="1" x14ac:dyDescent="0.3">
      <c r="A24" s="53" t="s">
        <v>45</v>
      </c>
      <c r="B24" s="53"/>
      <c r="C24" s="53"/>
      <c r="D24" s="53"/>
      <c r="E24" s="53"/>
      <c r="F24" s="53"/>
      <c r="G24" s="53"/>
      <c r="H24" s="26">
        <v>9805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14999999.731999999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4:B19"/>
    <mergeCell ref="A1:I1"/>
    <mergeCell ref="A20:G20"/>
    <mergeCell ref="A6:I6"/>
    <mergeCell ref="C3:I3"/>
    <mergeCell ref="C4:I4"/>
    <mergeCell ref="C5:I5"/>
    <mergeCell ref="A26:I26"/>
    <mergeCell ref="C13:G13"/>
    <mergeCell ref="C14:I14"/>
    <mergeCell ref="C17:I17"/>
    <mergeCell ref="C19:G19"/>
    <mergeCell ref="A8:B13"/>
    <mergeCell ref="A24:G24"/>
    <mergeCell ref="A25:G25"/>
    <mergeCell ref="A21:F21"/>
    <mergeCell ref="A22:F22"/>
    <mergeCell ref="A23:G23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9"/>
  <sheetViews>
    <sheetView view="pageBreakPreview" topLeftCell="A9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48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1</v>
      </c>
      <c r="F9" s="37">
        <v>358273</v>
      </c>
      <c r="G9" s="14">
        <v>0.15</v>
      </c>
      <c r="H9" s="15">
        <f>E9*F9*G9</f>
        <v>53740.95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3</v>
      </c>
      <c r="F10" s="37">
        <v>300980</v>
      </c>
      <c r="G10" s="14">
        <v>0.25</v>
      </c>
      <c r="H10" s="15">
        <f>E10*F10*G10</f>
        <v>225735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10</v>
      </c>
      <c r="F11" s="37">
        <v>284046</v>
      </c>
      <c r="G11" s="14">
        <v>0.25</v>
      </c>
      <c r="H11" s="15">
        <f>E11*F11*G11</f>
        <v>710115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85</v>
      </c>
      <c r="F12" s="37">
        <v>223644</v>
      </c>
      <c r="G12" s="14">
        <v>0.35</v>
      </c>
      <c r="H12" s="15">
        <f>E12*F12*G12</f>
        <v>6653409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7642999.9500000002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5</v>
      </c>
      <c r="F15" s="32">
        <v>500000</v>
      </c>
      <c r="G15" s="14">
        <v>1</v>
      </c>
      <c r="H15" s="15">
        <f>E15*F15*G15</f>
        <v>2500000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2800000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10442999.949999999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8407299.9450000003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3210059.9790000003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22060359.873999998</v>
      </c>
      <c r="I23" s="25"/>
      <c r="J23" s="8"/>
    </row>
    <row r="24" spans="1:10" ht="29.1" customHeight="1" x14ac:dyDescent="0.3">
      <c r="A24" s="53" t="s">
        <v>47</v>
      </c>
      <c r="B24" s="53"/>
      <c r="C24" s="53"/>
      <c r="D24" s="53"/>
      <c r="E24" s="53"/>
      <c r="F24" s="53"/>
      <c r="G24" s="53"/>
      <c r="H24" s="26">
        <v>60360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21999999.873999998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49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2</v>
      </c>
      <c r="F9" s="37">
        <v>358273</v>
      </c>
      <c r="G9" s="14">
        <v>0.15</v>
      </c>
      <c r="H9" s="15">
        <f>E9*F9*G9</f>
        <v>107481.9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4</v>
      </c>
      <c r="F10" s="37">
        <v>300980</v>
      </c>
      <c r="G10" s="14">
        <v>0.15</v>
      </c>
      <c r="H10" s="15">
        <f>E10*F10*G10</f>
        <v>180588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24</v>
      </c>
      <c r="F11" s="37">
        <v>284046</v>
      </c>
      <c r="G11" s="14">
        <v>0.25</v>
      </c>
      <c r="H11" s="15">
        <f>E11*F11*G11</f>
        <v>1704276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90</v>
      </c>
      <c r="F12" s="37">
        <v>223644</v>
      </c>
      <c r="G12" s="14">
        <v>0.35</v>
      </c>
      <c r="H12" s="15">
        <f>E12*F12*G12</f>
        <v>7044786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9037131.9000000004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300000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9337131.9000000004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9940845.0900000017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3795595.3980000005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23073572.388000004</v>
      </c>
      <c r="I23" s="25"/>
      <c r="J23" s="8"/>
    </row>
    <row r="24" spans="1:10" ht="29.1" customHeight="1" x14ac:dyDescent="0.3">
      <c r="A24" s="53" t="s">
        <v>47</v>
      </c>
      <c r="B24" s="53"/>
      <c r="C24" s="53"/>
      <c r="D24" s="53"/>
      <c r="E24" s="53"/>
      <c r="F24" s="53"/>
      <c r="G24" s="53"/>
      <c r="H24" s="26">
        <v>73572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23000000.388000004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50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2</v>
      </c>
      <c r="F9" s="37">
        <v>358273</v>
      </c>
      <c r="G9" s="14">
        <v>0.15</v>
      </c>
      <c r="H9" s="15">
        <f>E9*F9*G9</f>
        <v>107481.9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4</v>
      </c>
      <c r="F10" s="37">
        <v>300980</v>
      </c>
      <c r="G10" s="14">
        <v>0.15</v>
      </c>
      <c r="H10" s="15">
        <f>E10*F10*G10</f>
        <v>180588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24</v>
      </c>
      <c r="F11" s="37">
        <v>284046</v>
      </c>
      <c r="G11" s="14">
        <v>0.25</v>
      </c>
      <c r="H11" s="15">
        <f>E11*F11*G11</f>
        <v>1704276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90</v>
      </c>
      <c r="F12" s="37">
        <v>223644</v>
      </c>
      <c r="G12" s="14">
        <v>0.35</v>
      </c>
      <c r="H12" s="15">
        <f>E12*F12*G12</f>
        <v>7044786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9037131.9000000004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10</v>
      </c>
      <c r="F15" s="32">
        <v>500000</v>
      </c>
      <c r="G15" s="14">
        <v>1</v>
      </c>
      <c r="H15" s="15">
        <f>E15*F15*G15</f>
        <v>5000000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5300000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14337131.9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9940845.0900000017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3795595.3980000005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28073572.388000004</v>
      </c>
      <c r="I23" s="25"/>
      <c r="J23" s="8"/>
    </row>
    <row r="24" spans="1:10" ht="29.1" customHeight="1" x14ac:dyDescent="0.3">
      <c r="A24" s="53" t="s">
        <v>47</v>
      </c>
      <c r="B24" s="53"/>
      <c r="C24" s="53"/>
      <c r="D24" s="53"/>
      <c r="E24" s="53"/>
      <c r="F24" s="53"/>
      <c r="G24" s="53"/>
      <c r="H24" s="26">
        <v>73572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28000000.388000004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9"/>
  <sheetViews>
    <sheetView view="pageBreakPreview" topLeftCell="A12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51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2</v>
      </c>
      <c r="F9" s="37">
        <v>358273</v>
      </c>
      <c r="G9" s="14">
        <v>0.15</v>
      </c>
      <c r="H9" s="15">
        <f>E9*F9*G9</f>
        <v>107481.9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5</v>
      </c>
      <c r="F10" s="37">
        <v>300980</v>
      </c>
      <c r="G10" s="14">
        <v>0.25</v>
      </c>
      <c r="H10" s="15">
        <f>E10*F10*G10</f>
        <v>376225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7</v>
      </c>
      <c r="F11" s="37">
        <v>284046</v>
      </c>
      <c r="G11" s="14">
        <v>0.25</v>
      </c>
      <c r="H11" s="15">
        <f>E11*F11*G11</f>
        <v>497080.5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52</v>
      </c>
      <c r="F12" s="37">
        <v>223644</v>
      </c>
      <c r="G12" s="14">
        <v>0.35</v>
      </c>
      <c r="H12" s="15">
        <f>E12*F12*G12</f>
        <v>4070320.8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5051108.2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300000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5351108.2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5556219.0200000005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2121465.4440000001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13028792.664000001</v>
      </c>
      <c r="I23" s="25"/>
      <c r="J23" s="8"/>
    </row>
    <row r="24" spans="1:10" ht="29.1" customHeight="1" x14ac:dyDescent="0.3">
      <c r="A24" s="53" t="s">
        <v>46</v>
      </c>
      <c r="B24" s="53"/>
      <c r="C24" s="53"/>
      <c r="D24" s="53"/>
      <c r="E24" s="53"/>
      <c r="F24" s="53"/>
      <c r="G24" s="53"/>
      <c r="H24" s="26">
        <v>28793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12999999.664000001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9"/>
  <sheetViews>
    <sheetView view="pageBreakPreview" topLeftCell="A9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52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2</v>
      </c>
      <c r="F9" s="37">
        <v>358273</v>
      </c>
      <c r="G9" s="14">
        <v>0.15</v>
      </c>
      <c r="H9" s="15">
        <f>E9*F9*G9</f>
        <v>107481.9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5</v>
      </c>
      <c r="F10" s="37">
        <v>300980</v>
      </c>
      <c r="G10" s="14">
        <v>0.25</v>
      </c>
      <c r="H10" s="15">
        <f>E10*F10*G10</f>
        <v>376225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7</v>
      </c>
      <c r="F11" s="37">
        <v>284046</v>
      </c>
      <c r="G11" s="14">
        <v>0.25</v>
      </c>
      <c r="H11" s="15">
        <f>E11*F11*G11</f>
        <v>497080.5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52</v>
      </c>
      <c r="F12" s="37">
        <v>223644</v>
      </c>
      <c r="G12" s="14">
        <v>0.35</v>
      </c>
      <c r="H12" s="15">
        <f>E12*F12*G12</f>
        <v>4070320.8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5051108.2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6</v>
      </c>
      <c r="F15" s="32">
        <v>500000</v>
      </c>
      <c r="G15" s="14">
        <v>1</v>
      </c>
      <c r="H15" s="15">
        <f>E15*F15*G15</f>
        <v>3000000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3300000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8351108.2000000002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5556219.0200000005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2121465.4440000001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16028792.664000001</v>
      </c>
      <c r="I23" s="25"/>
      <c r="J23" s="8"/>
    </row>
    <row r="24" spans="1:10" ht="29.1" customHeight="1" x14ac:dyDescent="0.3">
      <c r="A24" s="53" t="s">
        <v>46</v>
      </c>
      <c r="B24" s="53"/>
      <c r="C24" s="53"/>
      <c r="D24" s="53"/>
      <c r="E24" s="53"/>
      <c r="F24" s="53"/>
      <c r="G24" s="53"/>
      <c r="H24" s="26">
        <v>28793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15999999.664000001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53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3</v>
      </c>
      <c r="F9" s="37">
        <v>358273</v>
      </c>
      <c r="G9" s="14">
        <v>0.1</v>
      </c>
      <c r="H9" s="15">
        <f>E9*F9*G9</f>
        <v>107481.90000000001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5</v>
      </c>
      <c r="F10" s="37">
        <v>300980</v>
      </c>
      <c r="G10" s="14">
        <v>0.25</v>
      </c>
      <c r="H10" s="15">
        <f>E10*F10*G10</f>
        <v>376225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21</v>
      </c>
      <c r="F11" s="37">
        <v>284046</v>
      </c>
      <c r="G11" s="14">
        <v>0.25</v>
      </c>
      <c r="H11" s="15">
        <f>E11*F11*G11</f>
        <v>1491241.5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90</v>
      </c>
      <c r="F12" s="37">
        <v>223644</v>
      </c>
      <c r="G12" s="14">
        <v>0.35</v>
      </c>
      <c r="H12" s="15">
        <f>E12*F12*G12</f>
        <v>7044786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9019734.4000000004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300000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9319734.4000000004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9921707.8400000017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3788288.4480000008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23029730.688000001</v>
      </c>
      <c r="I23" s="25"/>
      <c r="J23" s="8"/>
    </row>
    <row r="24" spans="1:10" ht="29.1" customHeight="1" x14ac:dyDescent="0.3">
      <c r="A24" s="53" t="s">
        <v>46</v>
      </c>
      <c r="B24" s="53"/>
      <c r="C24" s="53"/>
      <c r="D24" s="53"/>
      <c r="E24" s="53"/>
      <c r="F24" s="53"/>
      <c r="G24" s="53"/>
      <c r="H24" s="26">
        <v>29731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22999999.688000001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9"/>
  <sheetViews>
    <sheetView view="pageBreakPreview" topLeftCell="A9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54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3</v>
      </c>
      <c r="F9" s="37">
        <v>358273</v>
      </c>
      <c r="G9" s="14">
        <v>0.1</v>
      </c>
      <c r="H9" s="15">
        <f>E9*F9*G9</f>
        <v>107481.90000000001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5</v>
      </c>
      <c r="F10" s="37">
        <v>300980</v>
      </c>
      <c r="G10" s="14">
        <v>0.25</v>
      </c>
      <c r="H10" s="15">
        <f>E10*F10*G10</f>
        <v>376225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21</v>
      </c>
      <c r="F11" s="37">
        <v>284046</v>
      </c>
      <c r="G11" s="14">
        <v>0.25</v>
      </c>
      <c r="H11" s="15">
        <f>E11*F11*G11</f>
        <v>1491241.5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90</v>
      </c>
      <c r="F12" s="37">
        <v>223644</v>
      </c>
      <c r="G12" s="14">
        <v>0.35</v>
      </c>
      <c r="H12" s="15">
        <f>E12*F12*G12</f>
        <v>7044786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9019734.4000000004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10</v>
      </c>
      <c r="F15" s="32">
        <v>500000</v>
      </c>
      <c r="G15" s="14">
        <v>1</v>
      </c>
      <c r="H15" s="15">
        <f>E15*F15*G15</f>
        <v>5000000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/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5300000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14319734.4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9921707.8400000017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3788288.4480000008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28029730.688000001</v>
      </c>
      <c r="I23" s="25"/>
      <c r="J23" s="8"/>
    </row>
    <row r="24" spans="1:10" ht="29.1" customHeight="1" x14ac:dyDescent="0.3">
      <c r="A24" s="53" t="s">
        <v>45</v>
      </c>
      <c r="B24" s="53"/>
      <c r="C24" s="53"/>
      <c r="D24" s="53"/>
      <c r="E24" s="53"/>
      <c r="F24" s="53"/>
      <c r="G24" s="53"/>
      <c r="H24" s="26">
        <v>29731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27999999.688000001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5"/>
  <dimension ref="A1"/>
  <sheetViews>
    <sheetView zoomScale="85" zoomScaleNormal="85" zoomScaleSheetLayoutView="75" workbookViewId="0">
      <selection activeCell="M13" sqref="M13"/>
    </sheetView>
  </sheetViews>
  <sheetFormatPr defaultColWidth="9" defaultRowHeight="16.5" x14ac:dyDescent="0.3"/>
  <sheetData/>
  <phoneticPr fontId="12" type="noConversion"/>
  <pageMargins left="0.69972223043441772" right="0.69972223043441772" top="0.75" bottom="0.75" header="0.30000001192092896" footer="0.30000001192092896"/>
  <pageSetup paperSize="9" fitToWidth="0" fitToHeight="0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37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2</v>
      </c>
      <c r="F10" s="37">
        <v>300980</v>
      </c>
      <c r="G10" s="14">
        <v>0.25</v>
      </c>
      <c r="H10" s="15">
        <f>E10*F10*G10</f>
        <v>150490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2</v>
      </c>
      <c r="F11" s="37">
        <v>284046</v>
      </c>
      <c r="G11" s="14">
        <v>0.25</v>
      </c>
      <c r="H11" s="15">
        <f>E11*F11*G11</f>
        <v>142023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20</v>
      </c>
      <c r="F12" s="37">
        <v>223644</v>
      </c>
      <c r="G12" s="14">
        <v>0.35</v>
      </c>
      <c r="H12" s="15">
        <f>E12*F12*G12</f>
        <v>1565508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1929675.6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150000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2079675.6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2122643.16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810463.75200000009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5012782.5120000001</v>
      </c>
      <c r="I23" s="25"/>
      <c r="J23" s="8"/>
    </row>
    <row r="24" spans="1:10" ht="29.1" customHeight="1" x14ac:dyDescent="0.3">
      <c r="A24" s="53" t="s">
        <v>45</v>
      </c>
      <c r="B24" s="53"/>
      <c r="C24" s="53"/>
      <c r="D24" s="53"/>
      <c r="E24" s="53"/>
      <c r="F24" s="53"/>
      <c r="G24" s="53"/>
      <c r="H24" s="26">
        <v>12783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4999999.5120000001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view="pageBreakPreview" topLeftCell="A3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38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3</v>
      </c>
      <c r="F10" s="37">
        <v>300980</v>
      </c>
      <c r="G10" s="14">
        <v>0.2</v>
      </c>
      <c r="H10" s="15">
        <f>E10*F10*G10</f>
        <v>180588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5</v>
      </c>
      <c r="F11" s="37">
        <v>284046</v>
      </c>
      <c r="G11" s="14">
        <v>0.25</v>
      </c>
      <c r="H11" s="15">
        <f>E11*F11*G11</f>
        <v>355057.5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27</v>
      </c>
      <c r="F12" s="37">
        <v>223644</v>
      </c>
      <c r="G12" s="14">
        <v>0.35</v>
      </c>
      <c r="H12" s="15">
        <f>E12*F12*G12</f>
        <v>2113435.7999999998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2720735.9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150000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2870735.9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2992809.49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1142709.0780000002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7006254.4680000003</v>
      </c>
      <c r="I23" s="25"/>
      <c r="J23" s="8"/>
    </row>
    <row r="24" spans="1:10" ht="29.1" customHeight="1" x14ac:dyDescent="0.3">
      <c r="A24" s="53" t="s">
        <v>45</v>
      </c>
      <c r="B24" s="53"/>
      <c r="C24" s="53"/>
      <c r="D24" s="53"/>
      <c r="E24" s="53"/>
      <c r="F24" s="53"/>
      <c r="G24" s="53"/>
      <c r="H24" s="26">
        <v>6254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7000000.4680000003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view="pageBreakPreview" topLeftCell="A6" zoomScaleNormal="115" zoomScaleSheetLayoutView="100" workbookViewId="0">
      <selection activeCell="G9" sqref="G9:G12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39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1</v>
      </c>
      <c r="F10" s="37">
        <v>300980</v>
      </c>
      <c r="G10" s="14">
        <v>0.25</v>
      </c>
      <c r="H10" s="15">
        <f>E10*F10*G10</f>
        <v>75245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2</v>
      </c>
      <c r="F11" s="37">
        <v>284046</v>
      </c>
      <c r="G11" s="14">
        <v>0.25</v>
      </c>
      <c r="H11" s="15">
        <f>E11*F11*G11</f>
        <v>142023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16</v>
      </c>
      <c r="F12" s="37">
        <v>223644</v>
      </c>
      <c r="G12" s="14">
        <v>0.35</v>
      </c>
      <c r="H12" s="15">
        <f>E12*F12*G12</f>
        <v>1252406.3999999999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1541329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150000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1691329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1695461.9000000001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647358.18000000017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4034149.0800000005</v>
      </c>
      <c r="I23" s="25"/>
      <c r="J23" s="8"/>
    </row>
    <row r="24" spans="1:10" ht="29.1" customHeight="1" x14ac:dyDescent="0.3">
      <c r="A24" s="53" t="s">
        <v>46</v>
      </c>
      <c r="B24" s="53"/>
      <c r="C24" s="53"/>
      <c r="D24" s="53"/>
      <c r="E24" s="53"/>
      <c r="F24" s="53"/>
      <c r="G24" s="53"/>
      <c r="H24" s="26">
        <v>34149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4000000.0800000005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40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1</v>
      </c>
      <c r="F10" s="37">
        <v>300980</v>
      </c>
      <c r="G10" s="14">
        <v>0.25</v>
      </c>
      <c r="H10" s="15">
        <f>E10*F10*G10</f>
        <v>75245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2</v>
      </c>
      <c r="F11" s="37">
        <v>284046</v>
      </c>
      <c r="G11" s="14">
        <v>0.25</v>
      </c>
      <c r="H11" s="15">
        <f>E11*F11*G11</f>
        <v>142023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16</v>
      </c>
      <c r="F12" s="37">
        <v>223644</v>
      </c>
      <c r="G12" s="14">
        <v>0.35</v>
      </c>
      <c r="H12" s="15">
        <f>E12*F12*G12</f>
        <v>1252406.3999999999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1541329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/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/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150000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1691329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1695461.9000000001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647358.18000000017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4034149.0800000005</v>
      </c>
      <c r="I23" s="25"/>
      <c r="J23" s="8"/>
    </row>
    <row r="24" spans="1:10" ht="29.1" customHeight="1" x14ac:dyDescent="0.3">
      <c r="A24" s="53" t="s">
        <v>45</v>
      </c>
      <c r="B24" s="53"/>
      <c r="C24" s="53"/>
      <c r="D24" s="53"/>
      <c r="E24" s="53"/>
      <c r="F24" s="53"/>
      <c r="G24" s="53"/>
      <c r="H24" s="26">
        <v>34149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4000000.0800000005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9"/>
  <sheetViews>
    <sheetView view="pageBreakPreview" topLeftCell="A7" zoomScaleNormal="115" zoomScaleSheetLayoutView="100" workbookViewId="0">
      <selection activeCell="G10" sqref="G10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41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13</v>
      </c>
      <c r="F9" s="37">
        <v>358273</v>
      </c>
      <c r="G9" s="14">
        <v>0.15</v>
      </c>
      <c r="H9" s="15">
        <f>E9*F9*G9</f>
        <v>698632.35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60</v>
      </c>
      <c r="F10" s="37">
        <v>300980</v>
      </c>
      <c r="G10" s="14">
        <v>0.25</v>
      </c>
      <c r="H10" s="15">
        <f>E10*F10*G10</f>
        <v>4514700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60</v>
      </c>
      <c r="F11" s="37">
        <v>284046</v>
      </c>
      <c r="G11" s="14">
        <v>0.2</v>
      </c>
      <c r="H11" s="15">
        <f>E11*F11*G11</f>
        <v>3408552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90</v>
      </c>
      <c r="F12" s="37">
        <v>223644</v>
      </c>
      <c r="G12" s="14">
        <v>0.35</v>
      </c>
      <c r="H12" s="15">
        <f>E12*F12*G12</f>
        <v>7044786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15666670.35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/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/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200000</v>
      </c>
      <c r="G18" s="28" t="s">
        <v>6</v>
      </c>
      <c r="H18" s="15">
        <f>E18*F18</f>
        <v>600000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600000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16266670.35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17233337.385000002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6580001.5470000003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40080009.281999998</v>
      </c>
      <c r="I23" s="25"/>
      <c r="J23" s="8"/>
    </row>
    <row r="24" spans="1:10" ht="29.1" customHeight="1" x14ac:dyDescent="0.3">
      <c r="A24" s="53" t="s">
        <v>46</v>
      </c>
      <c r="B24" s="53"/>
      <c r="C24" s="53"/>
      <c r="D24" s="53"/>
      <c r="E24" s="53"/>
      <c r="F24" s="53"/>
      <c r="G24" s="53"/>
      <c r="H24" s="26">
        <v>80009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40000000.281999998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42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3</v>
      </c>
      <c r="F9" s="37">
        <v>358273</v>
      </c>
      <c r="G9" s="14">
        <v>0.1</v>
      </c>
      <c r="H9" s="15">
        <f>E9*F9*G9</f>
        <v>107481.90000000001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5</v>
      </c>
      <c r="F10" s="37">
        <v>300980</v>
      </c>
      <c r="G10" s="14">
        <v>0.25</v>
      </c>
      <c r="H10" s="15">
        <f>E10*F10*G10</f>
        <v>376225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21</v>
      </c>
      <c r="F11" s="37">
        <v>284046</v>
      </c>
      <c r="G11" s="14">
        <v>0.25</v>
      </c>
      <c r="H11" s="15">
        <f>E11*F11*G11</f>
        <v>1491241.5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90</v>
      </c>
      <c r="F12" s="37">
        <v>223644</v>
      </c>
      <c r="G12" s="14">
        <v>0.35</v>
      </c>
      <c r="H12" s="15">
        <f>E12*F12*G12</f>
        <v>7044786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9019734.4000000004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300000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9319734.4000000004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9921707.8400000017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3788288.4480000008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23029730.688000001</v>
      </c>
      <c r="I23" s="25"/>
      <c r="J23" s="8"/>
    </row>
    <row r="24" spans="1:10" ht="29.1" customHeight="1" x14ac:dyDescent="0.3">
      <c r="A24" s="53" t="s">
        <v>46</v>
      </c>
      <c r="B24" s="53"/>
      <c r="C24" s="53"/>
      <c r="D24" s="53"/>
      <c r="E24" s="53"/>
      <c r="F24" s="53"/>
      <c r="G24" s="53"/>
      <c r="H24" s="26">
        <v>29731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22999999.688000001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43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3</v>
      </c>
      <c r="F9" s="37">
        <v>358273</v>
      </c>
      <c r="G9" s="14">
        <v>0.2</v>
      </c>
      <c r="H9" s="15">
        <f>E9*F9*G9</f>
        <v>214963.80000000002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5</v>
      </c>
      <c r="F10" s="37">
        <v>300980</v>
      </c>
      <c r="G10" s="14">
        <v>0.2</v>
      </c>
      <c r="H10" s="15">
        <f>E10*F10*G10</f>
        <v>300980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21</v>
      </c>
      <c r="F11" s="37">
        <v>284046</v>
      </c>
      <c r="G11" s="14">
        <v>0.25</v>
      </c>
      <c r="H11" s="15">
        <f>E11*F11*G11</f>
        <v>1491241.5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90</v>
      </c>
      <c r="F12" s="37">
        <v>223644</v>
      </c>
      <c r="G12" s="14">
        <v>0.35</v>
      </c>
      <c r="H12" s="15">
        <f>E12*F12*G12</f>
        <v>7044786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9051971.3000000007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10</v>
      </c>
      <c r="F15" s="32">
        <v>500000</v>
      </c>
      <c r="G15" s="14">
        <v>1</v>
      </c>
      <c r="H15" s="15">
        <f>E15*F15*G15</f>
        <v>5000000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/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5300000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14351971.300000001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9957168.4300000016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3801827.9460000009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28110967.676000006</v>
      </c>
      <c r="I23" s="25"/>
      <c r="J23" s="8"/>
    </row>
    <row r="24" spans="1:10" ht="29.1" customHeight="1" x14ac:dyDescent="0.3">
      <c r="A24" s="53" t="s">
        <v>45</v>
      </c>
      <c r="B24" s="53"/>
      <c r="C24" s="53"/>
      <c r="D24" s="53"/>
      <c r="E24" s="53"/>
      <c r="F24" s="53"/>
      <c r="G24" s="53"/>
      <c r="H24" s="26">
        <v>110968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27999999.676000006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9"/>
  <sheetViews>
    <sheetView view="pageBreakPreview" topLeftCell="A6" zoomScaleNormal="115" zoomScaleSheetLayoutView="100" workbookViewId="0">
      <selection activeCell="G9" sqref="G9:G12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70" t="s">
        <v>44</v>
      </c>
      <c r="D3" s="70"/>
      <c r="E3" s="70"/>
      <c r="F3" s="70"/>
      <c r="G3" s="70"/>
      <c r="H3" s="70"/>
      <c r="I3" s="70"/>
    </row>
    <row r="4" spans="1:12" ht="15.95" hidden="1" customHeight="1" x14ac:dyDescent="0.3">
      <c r="A4" s="5"/>
      <c r="B4" s="6"/>
      <c r="C4" s="70"/>
      <c r="D4" s="70"/>
      <c r="E4" s="70"/>
      <c r="F4" s="70"/>
      <c r="G4" s="70"/>
      <c r="H4" s="70"/>
      <c r="I4" s="70"/>
    </row>
    <row r="5" spans="1:12" ht="15.95" hidden="1" customHeight="1" x14ac:dyDescent="0.3">
      <c r="A5" s="5"/>
      <c r="B5" s="6"/>
      <c r="C5" s="70"/>
      <c r="D5" s="70"/>
      <c r="E5" s="70"/>
      <c r="F5" s="70"/>
      <c r="G5" s="70"/>
      <c r="H5" s="70"/>
      <c r="I5" s="70"/>
    </row>
    <row r="6" spans="1:12" ht="15.95" customHeight="1" thickBot="1" x14ac:dyDescent="0.35">
      <c r="A6" s="69" t="s">
        <v>28</v>
      </c>
      <c r="B6" s="69"/>
      <c r="C6" s="69"/>
      <c r="D6" s="69"/>
      <c r="E6" s="69"/>
      <c r="F6" s="69"/>
      <c r="G6" s="69"/>
      <c r="H6" s="69"/>
      <c r="I6" s="69"/>
    </row>
    <row r="7" spans="1:12" ht="30" customHeight="1" thickTop="1" x14ac:dyDescent="0.3">
      <c r="A7" s="60" t="s">
        <v>8</v>
      </c>
      <c r="B7" s="61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47" t="s">
        <v>18</v>
      </c>
      <c r="B8" s="48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49"/>
      <c r="B9" s="50"/>
      <c r="C9" s="7" t="s">
        <v>25</v>
      </c>
      <c r="D9" s="7" t="s">
        <v>5</v>
      </c>
      <c r="E9" s="7">
        <v>2</v>
      </c>
      <c r="F9" s="37">
        <v>358273</v>
      </c>
      <c r="G9" s="14">
        <v>0.2</v>
      </c>
      <c r="H9" s="15">
        <f>E9*F9*G9</f>
        <v>143309.20000000001</v>
      </c>
      <c r="I9" s="16"/>
      <c r="K9" s="8"/>
      <c r="L9" s="8"/>
    </row>
    <row r="10" spans="1:12" ht="29.1" customHeight="1" x14ac:dyDescent="0.3">
      <c r="A10" s="49"/>
      <c r="B10" s="50"/>
      <c r="C10" s="7" t="s">
        <v>26</v>
      </c>
      <c r="D10" s="7" t="s">
        <v>5</v>
      </c>
      <c r="E10" s="7">
        <v>4</v>
      </c>
      <c r="F10" s="37">
        <v>300980</v>
      </c>
      <c r="G10" s="14">
        <v>0.2</v>
      </c>
      <c r="H10" s="15">
        <f>E10*F10*G10</f>
        <v>240784</v>
      </c>
      <c r="I10" s="16"/>
    </row>
    <row r="11" spans="1:12" ht="29.1" customHeight="1" x14ac:dyDescent="0.3">
      <c r="A11" s="49"/>
      <c r="B11" s="50"/>
      <c r="C11" s="7" t="s">
        <v>17</v>
      </c>
      <c r="D11" s="7" t="s">
        <v>5</v>
      </c>
      <c r="E11" s="7">
        <v>17</v>
      </c>
      <c r="F11" s="37">
        <v>284046</v>
      </c>
      <c r="G11" s="14">
        <v>0.25</v>
      </c>
      <c r="H11" s="15">
        <f>E11*F11*G11</f>
        <v>1207195.5</v>
      </c>
      <c r="I11" s="16"/>
    </row>
    <row r="12" spans="1:12" ht="29.1" customHeight="1" x14ac:dyDescent="0.3">
      <c r="A12" s="49"/>
      <c r="B12" s="50"/>
      <c r="C12" s="7" t="s">
        <v>24</v>
      </c>
      <c r="D12" s="7" t="s">
        <v>5</v>
      </c>
      <c r="E12" s="7">
        <v>90</v>
      </c>
      <c r="F12" s="37">
        <v>223644</v>
      </c>
      <c r="G12" s="14">
        <v>0.35</v>
      </c>
      <c r="H12" s="15">
        <f>E12*F12*G12</f>
        <v>7044786</v>
      </c>
      <c r="I12" s="16"/>
      <c r="L12" s="17"/>
    </row>
    <row r="13" spans="1:12" ht="29.1" customHeight="1" thickBot="1" x14ac:dyDescent="0.35">
      <c r="A13" s="51"/>
      <c r="B13" s="52"/>
      <c r="C13" s="40" t="s">
        <v>23</v>
      </c>
      <c r="D13" s="41"/>
      <c r="E13" s="41"/>
      <c r="F13" s="41"/>
      <c r="G13" s="42"/>
      <c r="H13" s="18">
        <f>SUM(H8:H12)</f>
        <v>8636074.6999999993</v>
      </c>
      <c r="I13" s="10"/>
    </row>
    <row r="14" spans="1:12" ht="29.1" customHeight="1" x14ac:dyDescent="0.3">
      <c r="A14" s="62" t="s">
        <v>1</v>
      </c>
      <c r="B14" s="63"/>
      <c r="C14" s="43" t="s">
        <v>15</v>
      </c>
      <c r="D14" s="44"/>
      <c r="E14" s="44"/>
      <c r="F14" s="44"/>
      <c r="G14" s="44"/>
      <c r="H14" s="45"/>
      <c r="I14" s="46"/>
    </row>
    <row r="15" spans="1:12" ht="29.1" customHeight="1" x14ac:dyDescent="0.3">
      <c r="A15" s="50"/>
      <c r="B15" s="50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50"/>
      <c r="B16" s="64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62"/>
      <c r="B17" s="62"/>
      <c r="C17" s="43" t="s">
        <v>31</v>
      </c>
      <c r="D17" s="44"/>
      <c r="E17" s="44"/>
      <c r="F17" s="44"/>
      <c r="G17" s="44"/>
      <c r="H17" s="45"/>
      <c r="I17" s="46"/>
    </row>
    <row r="18" spans="1:10" ht="29.1" customHeight="1" x14ac:dyDescent="0.3">
      <c r="A18" s="50"/>
      <c r="B18" s="64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52"/>
      <c r="B19" s="65"/>
      <c r="C19" s="40" t="s">
        <v>2</v>
      </c>
      <c r="D19" s="41"/>
      <c r="E19" s="41"/>
      <c r="F19" s="41"/>
      <c r="G19" s="42"/>
      <c r="H19" s="18">
        <f>SUM(H15,H16,H18)</f>
        <v>300000</v>
      </c>
      <c r="I19" s="10"/>
    </row>
    <row r="20" spans="1:10" ht="29.1" customHeight="1" thickBot="1" x14ac:dyDescent="0.35">
      <c r="A20" s="67" t="s">
        <v>29</v>
      </c>
      <c r="B20" s="67"/>
      <c r="C20" s="67"/>
      <c r="D20" s="67"/>
      <c r="E20" s="67"/>
      <c r="F20" s="67"/>
      <c r="G20" s="68"/>
      <c r="H20" s="19">
        <f>SUM(H13,H19)</f>
        <v>8936074.6999999993</v>
      </c>
      <c r="I20" s="20"/>
    </row>
    <row r="21" spans="1:10" ht="29.1" customHeight="1" x14ac:dyDescent="0.3">
      <c r="A21" s="55" t="s">
        <v>55</v>
      </c>
      <c r="B21" s="55"/>
      <c r="C21" s="55"/>
      <c r="D21" s="55"/>
      <c r="E21" s="55"/>
      <c r="F21" s="56"/>
      <c r="G21" s="34">
        <v>1.1000000000000001</v>
      </c>
      <c r="H21" s="21">
        <f>H13*G21</f>
        <v>9499682.1699999999</v>
      </c>
      <c r="I21" s="22"/>
    </row>
    <row r="22" spans="1:10" ht="29.1" customHeight="1" thickBot="1" x14ac:dyDescent="0.35">
      <c r="A22" s="57" t="s">
        <v>35</v>
      </c>
      <c r="B22" s="57"/>
      <c r="C22" s="57"/>
      <c r="D22" s="57"/>
      <c r="E22" s="57"/>
      <c r="F22" s="58"/>
      <c r="G22" s="35">
        <v>0.2</v>
      </c>
      <c r="H22" s="23">
        <f>SUM(H13,H21)*0.2</f>
        <v>3627151.3739999998</v>
      </c>
      <c r="I22" s="16"/>
    </row>
    <row r="23" spans="1:10" ht="29.1" customHeight="1" thickTop="1" x14ac:dyDescent="0.3">
      <c r="A23" s="59" t="s">
        <v>0</v>
      </c>
      <c r="B23" s="59"/>
      <c r="C23" s="59"/>
      <c r="D23" s="59"/>
      <c r="E23" s="59"/>
      <c r="F23" s="59"/>
      <c r="G23" s="59"/>
      <c r="H23" s="24">
        <f>SUM(H13,H19,H21,H22)</f>
        <v>22062908.243999995</v>
      </c>
      <c r="I23" s="25"/>
      <c r="J23" s="8"/>
    </row>
    <row r="24" spans="1:10" ht="29.1" customHeight="1" x14ac:dyDescent="0.3">
      <c r="A24" s="53" t="s">
        <v>47</v>
      </c>
      <c r="B24" s="53"/>
      <c r="C24" s="53"/>
      <c r="D24" s="53"/>
      <c r="E24" s="53"/>
      <c r="F24" s="53"/>
      <c r="G24" s="53"/>
      <c r="H24" s="26">
        <v>62908</v>
      </c>
      <c r="I24" s="27"/>
    </row>
    <row r="25" spans="1:10" ht="29.1" customHeight="1" thickBot="1" x14ac:dyDescent="0.35">
      <c r="A25" s="54" t="s">
        <v>30</v>
      </c>
      <c r="B25" s="54"/>
      <c r="C25" s="54"/>
      <c r="D25" s="54"/>
      <c r="E25" s="54"/>
      <c r="F25" s="54"/>
      <c r="G25" s="54"/>
      <c r="H25" s="9">
        <f>H23-H24</f>
        <v>22000000.243999995</v>
      </c>
      <c r="I25" s="36" t="s">
        <v>20</v>
      </c>
    </row>
    <row r="26" spans="1:10" ht="29.1" customHeight="1" x14ac:dyDescent="0.3">
      <c r="A26" s="38" t="s">
        <v>32</v>
      </c>
      <c r="B26" s="38"/>
      <c r="C26" s="38"/>
      <c r="D26" s="38"/>
      <c r="E26" s="38"/>
      <c r="F26" s="38"/>
      <c r="G26" s="38"/>
      <c r="H26" s="39"/>
      <c r="I26" s="39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 지정된 범위</vt:lpstr>
      </vt:variant>
      <vt:variant>
        <vt:i4>16</vt:i4>
      </vt:variant>
    </vt:vector>
  </HeadingPairs>
  <TitlesOfParts>
    <vt:vector size="33" baseType="lpstr">
      <vt:lpstr>01.EPI</vt:lpstr>
      <vt:lpstr>02.범죄</vt:lpstr>
      <vt:lpstr>03.저영향</vt:lpstr>
      <vt:lpstr>04. 전과정(예)</vt:lpstr>
      <vt:lpstr>05. 전과정(본)</vt:lpstr>
      <vt:lpstr>06.교육</vt:lpstr>
      <vt:lpstr>07.녹색(예)</vt:lpstr>
      <vt:lpstr>08.녹색(본)</vt:lpstr>
      <vt:lpstr>09.제로(예)</vt:lpstr>
      <vt:lpstr>10.제로(본)</vt:lpstr>
      <vt:lpstr>11.BF(예)</vt:lpstr>
      <vt:lpstr>12.BF(본)</vt:lpstr>
      <vt:lpstr>13.CPTED(예)</vt:lpstr>
      <vt:lpstr>14.CPTED(본)</vt:lpstr>
      <vt:lpstr>15.지능형(예)</vt:lpstr>
      <vt:lpstr>16.지능형(본)</vt:lpstr>
      <vt:lpstr>엔지니어링 노임단가</vt:lpstr>
      <vt:lpstr>'01.EPI'!Print_Area</vt:lpstr>
      <vt:lpstr>'02.범죄'!Print_Area</vt:lpstr>
      <vt:lpstr>'03.저영향'!Print_Area</vt:lpstr>
      <vt:lpstr>'04. 전과정(예)'!Print_Area</vt:lpstr>
      <vt:lpstr>'05. 전과정(본)'!Print_Area</vt:lpstr>
      <vt:lpstr>'06.교육'!Print_Area</vt:lpstr>
      <vt:lpstr>'07.녹색(예)'!Print_Area</vt:lpstr>
      <vt:lpstr>'08.녹색(본)'!Print_Area</vt:lpstr>
      <vt:lpstr>'09.제로(예)'!Print_Area</vt:lpstr>
      <vt:lpstr>'10.제로(본)'!Print_Area</vt:lpstr>
      <vt:lpstr>'11.BF(예)'!Print_Area</vt:lpstr>
      <vt:lpstr>'12.BF(본)'!Print_Area</vt:lpstr>
      <vt:lpstr>'13.CPTED(예)'!Print_Area</vt:lpstr>
      <vt:lpstr>'14.CPTED(본)'!Print_Area</vt:lpstr>
      <vt:lpstr>'15.지능형(예)'!Print_Area</vt:lpstr>
      <vt:lpstr>'16.지능형(본)'!Print_Area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Baek</dc:creator>
  <cp:lastModifiedBy>우 정애</cp:lastModifiedBy>
  <cp:revision>8</cp:revision>
  <cp:lastPrinted>2025-06-29T23:48:14Z</cp:lastPrinted>
  <dcterms:created xsi:type="dcterms:W3CDTF">2017-02-02T03:11:58Z</dcterms:created>
  <dcterms:modified xsi:type="dcterms:W3CDTF">2025-09-12T00:28:59Z</dcterms:modified>
  <cp:version>1200.0100.01</cp:version>
</cp:coreProperties>
</file>